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f68r\Dropbox\ACTUAL\AnalFin 2526\"/>
    </mc:Choice>
  </mc:AlternateContent>
  <xr:revisionPtr revIDLastSave="0" documentId="8_{0833259A-FE8E-450B-8372-664A7777001B}" xr6:coauthVersionLast="47" xr6:coauthVersionMax="47" xr10:uidLastSave="{00000000-0000-0000-0000-000000000000}"/>
  <bookViews>
    <workbookView xWindow="-110" yWindow="-110" windowWidth="25180" windowHeight="16140" xr2:uid="{08A07203-CB5E-4F3A-8DFE-86F59A803191}"/>
  </bookViews>
  <sheets>
    <sheet name="Dados Buck_Peers" sheetId="1" r:id="rId1"/>
  </sheets>
  <externalReferences>
    <externalReference r:id="rId2"/>
    <externalReference r:id="rId3"/>
    <externalReference r:id="rId4"/>
    <externalReference r:id="rId5"/>
  </externalReferences>
  <definedNames>
    <definedName name="ANOCAE_BP">[1]SECTOR!$B$2</definedName>
    <definedName name="ANON1">[1]FApo!$D$12</definedName>
    <definedName name="anscount" hidden="1">1</definedName>
    <definedName name="Bu">[2]INPUT!$B$10</definedName>
    <definedName name="DC">[2]INPUT!$B$8</definedName>
    <definedName name="DeltaResultado">#REF!</definedName>
    <definedName name="DESIGCAE_BP">[1]SECTOR!$B$5</definedName>
    <definedName name="dias">#REF!</definedName>
    <definedName name="EXHIBIT_01">#REF!</definedName>
    <definedName name="EXHIBIT_02">#REF!</definedName>
    <definedName name="EXHIBIT_05">#REF!</definedName>
    <definedName name="EXHIBIT_06">#REF!</definedName>
    <definedName name="EXHIBIT_07">#REF!</definedName>
    <definedName name="EXHIBIT_08">#REF!</definedName>
    <definedName name="GRAFICOS_BEP">[1]FApo!$H$10:$H$13</definedName>
    <definedName name="MOEDA">[1]FApo!$C$6</definedName>
    <definedName name="Nanos">[1]FApo!$E$12</definedName>
    <definedName name="NDIAS">[1]FApo!$D$13</definedName>
    <definedName name="new_proj">'[4]Novos Projectos'!$A$3:$A$57</definedName>
    <definedName name="Nmeses">[1]FApo!$C$14</definedName>
    <definedName name="NOME_ANALISE">[1]FApo!$C$5</definedName>
    <definedName name="NOME_EMP">[1]FApo!$C$7</definedName>
    <definedName name="Pcob">[1]FApo!$C$17</definedName>
    <definedName name="Pm">[2]INPUT!$B$6</definedName>
    <definedName name="PMR_Variavel">#REF!</definedName>
    <definedName name="_xlnm.Print_Area" localSheetId="0">'Dados Buck_Peers'!$G$1:$L$56,'Dados Buck_Peers'!$G$70:$L$83</definedName>
    <definedName name="Rd">[2]INPUT!$B$4</definedName>
    <definedName name="REF_BP">[1]SECTOR!$C$4</definedName>
    <definedName name="RotExistencias">[1]FApo!$C$16</definedName>
    <definedName name="SECTOR_BP">[1]SECTOR!$B$3</definedName>
    <definedName name="SECTOR_BPA">[1]FApo!$C$21</definedName>
    <definedName name="t">[2]INPUT!$B$7</definedName>
    <definedName name="TD">[2]INPUT!$B$9</definedName>
    <definedName name="ULTIMOANO">[1]FApo!$C$8</definedName>
    <definedName name="VARa">[2]INPUT!$B$12</definedName>
    <definedName name="Versao">[1]FApo!$C$41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76" i="1" l="1"/>
  <c r="D76" i="1"/>
  <c r="C76" i="1"/>
  <c r="K66" i="1"/>
  <c r="J66" i="1"/>
  <c r="I66" i="1"/>
  <c r="E66" i="1"/>
  <c r="D66" i="1"/>
  <c r="C66" i="1"/>
  <c r="K65" i="1"/>
  <c r="J65" i="1"/>
  <c r="I65" i="1"/>
  <c r="E65" i="1"/>
  <c r="D65" i="1"/>
  <c r="C65" i="1"/>
  <c r="K64" i="1"/>
  <c r="J64" i="1"/>
  <c r="I64" i="1"/>
  <c r="E64" i="1"/>
  <c r="D64" i="1"/>
  <c r="C64" i="1"/>
  <c r="K63" i="1"/>
  <c r="K67" i="1" s="1"/>
  <c r="J63" i="1"/>
  <c r="J67" i="1" s="1"/>
  <c r="I63" i="1"/>
  <c r="I67" i="1" s="1"/>
  <c r="E63" i="1"/>
  <c r="E67" i="1" s="1"/>
  <c r="D63" i="1"/>
  <c r="D67" i="1" s="1"/>
  <c r="C63" i="1"/>
  <c r="C67" i="1" s="1"/>
  <c r="K61" i="1"/>
  <c r="J61" i="1"/>
  <c r="I61" i="1"/>
  <c r="E61" i="1"/>
  <c r="D61" i="1"/>
  <c r="C61" i="1"/>
  <c r="K44" i="1"/>
  <c r="K49" i="1" s="1"/>
  <c r="K52" i="1" s="1"/>
  <c r="J44" i="1"/>
  <c r="J49" i="1" s="1"/>
  <c r="J52" i="1" s="1"/>
  <c r="I44" i="1"/>
  <c r="I49" i="1" s="1"/>
  <c r="I52" i="1" s="1"/>
  <c r="D44" i="1"/>
  <c r="D49" i="1" s="1"/>
  <c r="D52" i="1" s="1"/>
  <c r="E43" i="1"/>
  <c r="E44" i="1" s="1"/>
  <c r="E49" i="1" s="1"/>
  <c r="E52" i="1" s="1"/>
  <c r="C43" i="1"/>
  <c r="C44" i="1" s="1"/>
  <c r="C49" i="1" s="1"/>
  <c r="C52" i="1" s="1"/>
  <c r="K34" i="1"/>
  <c r="J34" i="1"/>
  <c r="I34" i="1"/>
  <c r="H34" i="1"/>
  <c r="E34" i="1"/>
  <c r="D34" i="1"/>
  <c r="C34" i="1"/>
  <c r="B34" i="1"/>
  <c r="K29" i="1"/>
  <c r="J29" i="1"/>
  <c r="I29" i="1"/>
  <c r="H29" i="1"/>
  <c r="H35" i="1" s="1"/>
  <c r="H37" i="1" s="1"/>
  <c r="E29" i="1"/>
  <c r="E35" i="1" s="1"/>
  <c r="E37" i="1" s="1"/>
  <c r="D29" i="1"/>
  <c r="D35" i="1" s="1"/>
  <c r="D37" i="1" s="1"/>
  <c r="C29" i="1"/>
  <c r="C35" i="1" s="1"/>
  <c r="C37" i="1" s="1"/>
  <c r="B29" i="1"/>
  <c r="B35" i="1" s="1"/>
  <c r="B37" i="1" s="1"/>
  <c r="K25" i="1"/>
  <c r="J25" i="1"/>
  <c r="I25" i="1"/>
  <c r="H25" i="1"/>
  <c r="E25" i="1"/>
  <c r="D25" i="1"/>
  <c r="C25" i="1"/>
  <c r="B25" i="1"/>
  <c r="K18" i="1"/>
  <c r="J18" i="1"/>
  <c r="I18" i="1"/>
  <c r="H18" i="1"/>
  <c r="E18" i="1"/>
  <c r="D18" i="1"/>
  <c r="C18" i="1"/>
  <c r="B18" i="1"/>
  <c r="K11" i="1"/>
  <c r="K20" i="1" s="1"/>
  <c r="J11" i="1"/>
  <c r="J20" i="1" s="1"/>
  <c r="I11" i="1"/>
  <c r="I20" i="1" s="1"/>
  <c r="H11" i="1"/>
  <c r="H20" i="1" s="1"/>
  <c r="E11" i="1"/>
  <c r="E20" i="1" s="1"/>
  <c r="D11" i="1"/>
  <c r="D20" i="1" s="1"/>
  <c r="C11" i="1"/>
  <c r="C20" i="1" s="1"/>
  <c r="B11" i="1"/>
  <c r="B20" i="1" s="1"/>
  <c r="H4" i="1"/>
  <c r="B4" i="1"/>
  <c r="M1" i="1"/>
  <c r="E80" i="1" l="1"/>
  <c r="E81" i="1"/>
  <c r="E82" i="1" s="1"/>
  <c r="D81" i="1"/>
  <c r="D82" i="1" s="1"/>
  <c r="D80" i="1"/>
  <c r="C80" i="1"/>
  <c r="C81" i="1"/>
  <c r="C82" i="1" s="1"/>
  <c r="K60" i="1"/>
  <c r="K62" i="1" s="1"/>
  <c r="K68" i="1" s="1"/>
  <c r="K54" i="1"/>
  <c r="K56" i="1" s="1"/>
  <c r="J60" i="1"/>
  <c r="J62" i="1" s="1"/>
  <c r="J68" i="1" s="1"/>
  <c r="J54" i="1"/>
  <c r="J56" i="1" s="1"/>
  <c r="I60" i="1"/>
  <c r="I62" i="1" s="1"/>
  <c r="I68" i="1" s="1"/>
  <c r="I54" i="1"/>
  <c r="I56" i="1" s="1"/>
  <c r="D54" i="1"/>
  <c r="D56" i="1" s="1"/>
  <c r="D60" i="1"/>
  <c r="D62" i="1" s="1"/>
  <c r="D68" i="1" s="1"/>
  <c r="E54" i="1"/>
  <c r="E56" i="1" s="1"/>
  <c r="E60" i="1"/>
  <c r="E62" i="1" s="1"/>
  <c r="E68" i="1" s="1"/>
  <c r="C54" i="1"/>
  <c r="C56" i="1" s="1"/>
  <c r="C60" i="1"/>
  <c r="C62" i="1" s="1"/>
  <c r="C68" i="1" s="1"/>
  <c r="E90" i="1"/>
  <c r="K35" i="1"/>
  <c r="K37" i="1" s="1"/>
  <c r="K39" i="1" s="1"/>
  <c r="D90" i="1"/>
  <c r="J35" i="1"/>
  <c r="J37" i="1" s="1"/>
  <c r="J39" i="1" s="1"/>
  <c r="I35" i="1"/>
  <c r="I37" i="1" s="1"/>
  <c r="I39" i="1" s="1"/>
  <c r="C90" i="1"/>
  <c r="I41" i="1"/>
  <c r="C72" i="1"/>
  <c r="I4" i="1"/>
  <c r="N1" i="1"/>
  <c r="I59" i="1"/>
  <c r="C59" i="1"/>
  <c r="C88" i="1"/>
  <c r="C4" i="1"/>
  <c r="C41" i="1"/>
  <c r="H39" i="1"/>
  <c r="B39" i="1"/>
  <c r="C39" i="1"/>
  <c r="D39" i="1"/>
  <c r="E39" i="1"/>
  <c r="D77" i="1" l="1"/>
  <c r="D78" i="1"/>
  <c r="D79" i="1" s="1"/>
  <c r="E78" i="1"/>
  <c r="E79" i="1" s="1"/>
  <c r="E77" i="1"/>
  <c r="C78" i="1"/>
  <c r="C79" i="1" s="1"/>
  <c r="C77" i="1"/>
  <c r="D4" i="1"/>
  <c r="O1" i="1"/>
  <c r="J4" i="1"/>
  <c r="D41" i="1"/>
  <c r="J59" i="1"/>
  <c r="D88" i="1"/>
  <c r="J41" i="1"/>
  <c r="D59" i="1"/>
  <c r="D72" i="1"/>
  <c r="E59" i="1" l="1"/>
  <c r="K59" i="1"/>
  <c r="E41" i="1"/>
  <c r="K41" i="1"/>
  <c r="E72" i="1"/>
  <c r="E88" i="1"/>
  <c r="P1" i="1"/>
  <c r="E4" i="1"/>
  <c r="K4" i="1"/>
</calcChain>
</file>

<file path=xl/sharedStrings.xml><?xml version="1.0" encoding="utf-8"?>
<sst xmlns="http://schemas.openxmlformats.org/spreadsheetml/2006/main" count="133" uniqueCount="75">
  <si>
    <t>Empresa BUCK</t>
  </si>
  <si>
    <t>CONTAS AGREGADAS DO SETOR DE BEBIDAS</t>
  </si>
  <si>
    <t>(valores em % ou milhões de euros)</t>
  </si>
  <si>
    <t xml:space="preserve">Quadro 1 - Balanço </t>
  </si>
  <si>
    <t>Quadro 1 - Balanço do Agregado Setorial</t>
  </si>
  <si>
    <t>DESCRIÇÃO</t>
  </si>
  <si>
    <t>ATIVOS</t>
  </si>
  <si>
    <t>Ativos Fixos Financeiros</t>
  </si>
  <si>
    <t>Ativos Fixos Tangíveis</t>
  </si>
  <si>
    <t>Ativos Fixos Intangíveis</t>
  </si>
  <si>
    <t>Outros Ativos Não Correntes</t>
  </si>
  <si>
    <t>Ativo Fixo Líquido</t>
  </si>
  <si>
    <t>Inventários</t>
  </si>
  <si>
    <t>Clientes</t>
  </si>
  <si>
    <t>Outras Contas a Receber</t>
  </si>
  <si>
    <t>Ativos Financeiros Negociáveis</t>
  </si>
  <si>
    <t>Caixa e Depósitos Bancários</t>
  </si>
  <si>
    <t>Ativo Corrente</t>
  </si>
  <si>
    <t>TOTAL DO ATIVO</t>
  </si>
  <si>
    <t>CAPITAL INVESTIDO</t>
  </si>
  <si>
    <t>Capital</t>
  </si>
  <si>
    <t>Reservas</t>
  </si>
  <si>
    <t>Resultado Líquido</t>
  </si>
  <si>
    <t>Capital Próprio</t>
  </si>
  <si>
    <t>Endividamento Não Corrente</t>
  </si>
  <si>
    <t xml:space="preserve">Passivos Não Correntes </t>
  </si>
  <si>
    <t>Passivo não Corrente</t>
  </si>
  <si>
    <t>Endividamento Corrente</t>
  </si>
  <si>
    <t>Fornecedores</t>
  </si>
  <si>
    <t>Outras Contas a Pagar</t>
  </si>
  <si>
    <t>Passivo Corrente</t>
  </si>
  <si>
    <t>PASSIVO TOTAL</t>
  </si>
  <si>
    <t>TOTAL DOS CAPITAIS PRÓPRIOS E PASSIVO</t>
  </si>
  <si>
    <t>Dividendos do período anterior</t>
  </si>
  <si>
    <t>Quadro 2 - Demonstração de Resultados</t>
  </si>
  <si>
    <t>Quadro 2 - Demonstração de Resultados  do Agregado Setorial</t>
  </si>
  <si>
    <t>Volume de Negócios</t>
  </si>
  <si>
    <t>Custo das Mercadorias Vendidas e Matérias Consumidas</t>
  </si>
  <si>
    <t>Margem Bruta</t>
  </si>
  <si>
    <t>Outros Rendimentos e Ganhos Operacionais</t>
  </si>
  <si>
    <t>Fornecimentos e Serviços Externos</t>
  </si>
  <si>
    <t>Gastos com o Pessoal</t>
  </si>
  <si>
    <t>Outros Gastos e Perdas Operacionais</t>
  </si>
  <si>
    <t>Resultado antes de Depreciações e Amortizações (EBITDA)</t>
  </si>
  <si>
    <t>Gastos de Depreciação e Amortização</t>
  </si>
  <si>
    <t>Resultados antes de Gastos Financiamento e Impostos (EBIT)</t>
  </si>
  <si>
    <t>Gastos de Financiamento</t>
  </si>
  <si>
    <t>Resultado Antes de Impostos</t>
  </si>
  <si>
    <t xml:space="preserve">Imposto sobre o Rendimento </t>
  </si>
  <si>
    <t>Quadro 3 - Mapa de Reconstituição dos Cash Flows</t>
  </si>
  <si>
    <t>Quadro 3 - Mapa de Reconstituição dos Cash Flows  do Agregado Setorial</t>
  </si>
  <si>
    <t>EBIT</t>
  </si>
  <si>
    <t>EBITDA Operacional</t>
  </si>
  <si>
    <t>EBITDA</t>
  </si>
  <si>
    <t>Variação de Inventários</t>
  </si>
  <si>
    <t>Variação de Contas a Receber</t>
  </si>
  <si>
    <t>Variação de Contas a Pagar</t>
  </si>
  <si>
    <t>Imposto sobre o Rendimento</t>
  </si>
  <si>
    <t>Variação do Cash Flow Operacional</t>
  </si>
  <si>
    <t>Variação do FMN</t>
  </si>
  <si>
    <t>CASH FLOW OPERACIONAL</t>
  </si>
  <si>
    <t>Painel de Outros Indicadores</t>
  </si>
  <si>
    <t>INDICADORES DE MERCADO</t>
  </si>
  <si>
    <t>Cotação no Final do Ano</t>
  </si>
  <si>
    <t>Número de Ações (milhares)</t>
  </si>
  <si>
    <t>Capitalização Bolsista (milhares de euros)</t>
  </si>
  <si>
    <t>Payout Ratio</t>
  </si>
  <si>
    <t>Resultado Por Ação (Grupo)</t>
  </si>
  <si>
    <t>Price-to-Earnings</t>
  </si>
  <si>
    <t>Price-To-Book Value (Capital Próprio)</t>
  </si>
  <si>
    <t>Valor da Empresa (Dívida + Capitalização Bolsista)</t>
  </si>
  <si>
    <t>Múltiplo do EBITDA (Valor da Empresa/EBITDA)</t>
  </si>
  <si>
    <t>Outros Indicadores  do Agregado Setorial</t>
  </si>
  <si>
    <t>Capitalização Bolsista  do Agregado Setorial (milhares de EUR)</t>
  </si>
  <si>
    <t>Valor  de Mercados do Agregado Setorial em termos de Dívida + Capitalização Bolsista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</si>
</sst>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\$;\-#,##0\$"/>
    <numFmt numFmtId="166" formatCode="#,##0.0"/>
    <numFmt numFmtId="167" formatCode="0.0"/>
  </numFmts>
  <fonts count="5" x14ac:knownFonts="1">
    <font>
      <sz val="11"/>
      <color theme="1"/>
      <name val="Calibri"/>
      <family val="2"/>
      <charset val="1"/>
    </font>
    <font>
      <sz val="8"/>
      <name val="Arial Narrow"/>
      <family val="2"/>
      <charset val="1"/>
    </font>
    <font>
      <b/>
      <sz val="8"/>
      <name val="Arial Narrow"/>
      <family val="2"/>
      <charset val="1"/>
    </font>
    <font>
      <i/>
      <sz val="8"/>
      <name val="Arial Narrow"/>
      <family val="2"/>
      <charset val="1"/>
    </font>
    <font>
      <b/>
      <i/>
      <sz val="8"/>
      <name val="Arial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B3B3B3"/>
      </patternFill>
    </fill>
    <fill>
      <patternFill patternType="solid">
        <fgColor theme="0" tint="-0.14999847407452621"/>
        <bgColor rgb="FFD9E2F3"/>
      </patternFill>
    </fill>
    <fill>
      <patternFill patternType="solid">
        <fgColor theme="0"/>
        <bgColor rgb="FFFFF2CC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3" fontId="1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 wrapText="1"/>
    </xf>
    <xf numFmtId="3" fontId="1" fillId="0" borderId="1" xfId="0" applyNumberFormat="1" applyFont="1" applyBorder="1"/>
    <xf numFmtId="0" fontId="1" fillId="0" borderId="0" xfId="0" applyFont="1"/>
    <xf numFmtId="1" fontId="2" fillId="2" borderId="2" xfId="0" applyNumberFormat="1" applyFont="1" applyFill="1" applyBorder="1" applyAlignment="1">
      <alignment horizontal="center" wrapText="1"/>
    </xf>
    <xf numFmtId="1" fontId="2" fillId="2" borderId="2" xfId="0" applyNumberFormat="1" applyFont="1" applyFill="1" applyBorder="1" applyAlignment="1">
      <alignment horizontal="center"/>
    </xf>
    <xf numFmtId="1" fontId="2" fillId="0" borderId="3" xfId="0" applyNumberFormat="1" applyFont="1" applyBorder="1" applyAlignment="1">
      <alignment horizontal="left"/>
    </xf>
    <xf numFmtId="3" fontId="2" fillId="0" borderId="2" xfId="0" applyNumberFormat="1" applyFont="1" applyBorder="1" applyAlignment="1">
      <alignment horizontal="left" wrapText="1"/>
    </xf>
    <xf numFmtId="3" fontId="1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left" wrapText="1"/>
    </xf>
    <xf numFmtId="3" fontId="1" fillId="3" borderId="2" xfId="0" applyNumberFormat="1" applyFont="1" applyFill="1" applyBorder="1" applyAlignment="1">
      <alignment horizontal="right"/>
    </xf>
    <xf numFmtId="3" fontId="2" fillId="0" borderId="2" xfId="0" applyNumberFormat="1" applyFont="1" applyBorder="1" applyAlignment="1">
      <alignment horizontal="right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2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1" fontId="2" fillId="2" borderId="4" xfId="0" applyNumberFormat="1" applyFont="1" applyFill="1" applyBorder="1" applyAlignment="1">
      <alignment horizontal="center" wrapText="1"/>
    </xf>
    <xf numFmtId="1" fontId="2" fillId="2" borderId="5" xfId="0" applyNumberFormat="1" applyFont="1" applyFill="1" applyBorder="1" applyAlignment="1">
      <alignment horizontal="center" wrapText="1"/>
    </xf>
    <xf numFmtId="3" fontId="1" fillId="0" borderId="4" xfId="0" applyNumberFormat="1" applyFont="1" applyBorder="1" applyAlignment="1">
      <alignment horizontal="left"/>
    </xf>
    <xf numFmtId="3" fontId="1" fillId="0" borderId="5" xfId="0" applyNumberFormat="1" applyFont="1" applyBorder="1" applyAlignment="1">
      <alignment horizontal="left" wrapText="1"/>
    </xf>
    <xf numFmtId="3" fontId="2" fillId="0" borderId="4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 wrapText="1"/>
    </xf>
    <xf numFmtId="3" fontId="1" fillId="0" borderId="4" xfId="0" applyNumberFormat="1" applyFont="1" applyBorder="1"/>
    <xf numFmtId="3" fontId="2" fillId="0" borderId="4" xfId="0" applyNumberFormat="1" applyFont="1" applyBorder="1" applyAlignment="1">
      <alignment horizontal="left"/>
    </xf>
    <xf numFmtId="3" fontId="2" fillId="0" borderId="4" xfId="0" applyNumberFormat="1" applyFont="1" applyBorder="1"/>
    <xf numFmtId="3" fontId="2" fillId="0" borderId="5" xfId="0" applyNumberFormat="1" applyFont="1" applyBorder="1" applyAlignment="1">
      <alignment horizontal="left" wrapText="1"/>
    </xf>
    <xf numFmtId="3" fontId="1" fillId="0" borderId="5" xfId="0" applyNumberFormat="1" applyFont="1" applyBorder="1" applyAlignment="1">
      <alignment wrapText="1"/>
    </xf>
    <xf numFmtId="3" fontId="2" fillId="4" borderId="2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wrapText="1"/>
    </xf>
    <xf numFmtId="3" fontId="2" fillId="4" borderId="0" xfId="0" applyNumberFormat="1" applyFont="1" applyFill="1" applyAlignment="1">
      <alignment horizontal="right"/>
    </xf>
    <xf numFmtId="0" fontId="2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1" fillId="4" borderId="4" xfId="0" applyNumberFormat="1" applyFont="1" applyFill="1" applyBorder="1" applyAlignment="1">
      <alignment horizontal="left"/>
    </xf>
    <xf numFmtId="1" fontId="1" fillId="4" borderId="5" xfId="0" applyNumberFormat="1" applyFont="1" applyFill="1" applyBorder="1" applyAlignment="1">
      <alignment horizontal="left" wrapText="1"/>
    </xf>
    <xf numFmtId="1" fontId="1" fillId="4" borderId="2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left" wrapText="1"/>
    </xf>
    <xf numFmtId="3" fontId="2" fillId="2" borderId="4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164" fontId="2" fillId="4" borderId="5" xfId="0" applyNumberFormat="1" applyFont="1" applyFill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3" fontId="1" fillId="4" borderId="5" xfId="0" applyNumberFormat="1" applyFont="1" applyFill="1" applyBorder="1" applyAlignment="1">
      <alignment horizontal="right"/>
    </xf>
    <xf numFmtId="4" fontId="1" fillId="3" borderId="2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>
      <alignment horizontal="left"/>
    </xf>
    <xf numFmtId="166" fontId="1" fillId="4" borderId="5" xfId="0" applyNumberFormat="1" applyFont="1" applyFill="1" applyBorder="1" applyAlignment="1">
      <alignment horizontal="right"/>
    </xf>
    <xf numFmtId="166" fontId="1" fillId="3" borderId="2" xfId="0" applyNumberFormat="1" applyFont="1" applyFill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7" fontId="1" fillId="0" borderId="2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left"/>
    </xf>
    <xf numFmtId="167" fontId="1" fillId="0" borderId="7" xfId="0" applyNumberFormat="1" applyFont="1" applyBorder="1" applyAlignment="1">
      <alignment horizontal="right"/>
    </xf>
    <xf numFmtId="3" fontId="2" fillId="2" borderId="4" xfId="0" applyNumberFormat="1" applyFont="1" applyFill="1" applyBorder="1" applyAlignment="1">
      <alignment horizontal="center" wrapText="1"/>
    </xf>
    <xf numFmtId="3" fontId="1" fillId="0" borderId="4" xfId="0" applyNumberFormat="1" applyFont="1" applyBorder="1" applyAlignment="1">
      <alignment horizontal="left" wrapText="1"/>
    </xf>
    <xf numFmtId="165" fontId="1" fillId="0" borderId="4" xfId="0" applyNumberFormat="1" applyFont="1" applyBorder="1" applyAlignment="1">
      <alignment horizontal="left" wrapText="1"/>
    </xf>
    <xf numFmtId="3" fontId="4" fillId="0" borderId="0" xfId="0" applyNumberFormat="1" applyFont="1" applyAlignment="1">
      <alignment horizontal="center" wrapText="1"/>
    </xf>
    <xf numFmtId="3" fontId="1" fillId="0" borderId="0" xfId="0" applyNumberFormat="1" applyFont="1"/>
    <xf numFmtId="165" fontId="1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Luisfr/Documents/Financial%20Suite/ProAnalysis/009/2_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W71810F\Documents%20and%20Settings\rf\Os%20meus%20documentos\PESS\MBA\ESTREDP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f68r\Dropbox\ACTUAL\AnalFin%202526\Caso%20Diagn&#243;stico%20Financeiro%201.3\Sagris_Diagnostico_Comparativo_v3.xlsx" TargetMode="External"/><Relationship Id="rId1" Type="http://schemas.openxmlformats.org/officeDocument/2006/relationships/externalLinkPath" Target="Caso%20Diagn&#243;stico%20Financeiro%201.3/Sagris_Diagnostico_Comparativo_v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W71810F\Trabalho\ClientesActivos\Collab\Or&#231;mto%202006%20v2\Or&#231;mto%202006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3"/>
      <sheetName val="4"/>
      <sheetName val="5"/>
      <sheetName val="6"/>
      <sheetName val="7"/>
      <sheetName val="8"/>
      <sheetName val="Intro"/>
      <sheetName val="Outros dados"/>
      <sheetName val="RendimentosGastos"/>
      <sheetName val="Painel"/>
      <sheetName val="Saldos_Gestão"/>
      <sheetName val="Saldos_B_Funcional"/>
      <sheetName val="Equilíbrios"/>
      <sheetName val="P_Crítico"/>
      <sheetName val="Fortes_Fracos"/>
      <sheetName val="Comparação"/>
      <sheetName val="E_Estrutura"/>
      <sheetName val="E_Produção"/>
      <sheetName val="E_Custos"/>
      <sheetName val="E_Actividade"/>
      <sheetName val="E_Rentabilidade"/>
      <sheetName val="E_Liquidez"/>
      <sheetName val="E_Dívidas"/>
      <sheetName val="E_Investimento"/>
      <sheetName val="S_Estrutura"/>
      <sheetName val="S_Produção"/>
      <sheetName val="S_Custos"/>
      <sheetName val="S_Actividade"/>
      <sheetName val="S_Rentabilidade"/>
      <sheetName val="S_Liquidez"/>
      <sheetName val="S_Dívidas"/>
      <sheetName val="S_Investimento"/>
      <sheetName val="SECTOR"/>
      <sheetName val="BEP"/>
      <sheetName val="FA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2">
          <cell r="B2">
            <v>2007</v>
          </cell>
        </row>
        <row r="3">
          <cell r="B3" t="str">
            <v>159</v>
          </cell>
        </row>
        <row r="4">
          <cell r="C4" t="str">
            <v>Outras empresas</v>
          </cell>
        </row>
        <row r="5">
          <cell r="B5" t="str">
            <v xml:space="preserve">INDUSTRIA DAS BEBIDAS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36"/>
      <sheetData sheetId="37">
        <row r="5">
          <cell r="C5" t="str">
            <v>Exemplo</v>
          </cell>
        </row>
        <row r="6">
          <cell r="C6" t="str">
            <v>EUR</v>
          </cell>
        </row>
        <row r="7">
          <cell r="C7" t="str">
            <v>Empresa Master</v>
          </cell>
        </row>
        <row r="8">
          <cell r="C8">
            <v>2010</v>
          </cell>
        </row>
        <row r="10">
          <cell r="H10" t="str">
            <v>[Ver Gráfico]</v>
          </cell>
        </row>
        <row r="11">
          <cell r="H11" t="str">
            <v>Ponto Crítico</v>
          </cell>
        </row>
        <row r="12">
          <cell r="D12">
            <v>2008</v>
          </cell>
          <cell r="E12">
            <v>3</v>
          </cell>
          <cell r="H12" t="str">
            <v>Margem de Cobertura</v>
          </cell>
        </row>
        <row r="13">
          <cell r="D13">
            <v>365</v>
          </cell>
          <cell r="H13" t="str">
            <v>Análise do Risco</v>
          </cell>
        </row>
        <row r="14">
          <cell r="C14">
            <v>3</v>
          </cell>
        </row>
        <row r="16">
          <cell r="C16">
            <v>3</v>
          </cell>
        </row>
        <row r="17">
          <cell r="C17">
            <v>2</v>
          </cell>
        </row>
        <row r="21">
          <cell r="C21" t="str">
            <v>00 - A Minha Actividade</v>
          </cell>
        </row>
        <row r="41">
          <cell r="C41">
            <v>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ESTR"/>
      <sheetName val="Valor"/>
      <sheetName val="GRAF"/>
      <sheetName val="Module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Sagris e Sectoriais"/>
      <sheetName val="Analysis"/>
      <sheetName val="Diagnosis"/>
      <sheetName val="Gráficos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 Global"/>
      <sheetName val="HelpPessoal"/>
      <sheetName val="Painel"/>
      <sheetName val="Pessoal"/>
      <sheetName val="Projectos"/>
      <sheetName val="HelpCC"/>
      <sheetName val="HelpP"/>
      <sheetName val="HelpInf"/>
      <sheetName val="Novos Projectos"/>
      <sheetName val="OI's"/>
      <sheetName val="C_Exploração"/>
      <sheetName val="Indicadores"/>
      <sheetName val="Calc"/>
      <sheetName val="Tab_2"/>
      <sheetName val="Unidades"/>
      <sheetName val="All"/>
      <sheetName val="Tabelas"/>
      <sheetName val="Help_Global"/>
      <sheetName val="Novos_Projectos"/>
      <sheetName val="Help_Global1"/>
      <sheetName val="Novos_Projecto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98E51-7332-4405-A991-43520A5AB50F}">
  <sheetPr>
    <tabColor rgb="FFFF0000"/>
    <pageSetUpPr fitToPage="1"/>
  </sheetPr>
  <dimension ref="A1:BB91"/>
  <sheetViews>
    <sheetView showGridLines="0" tabSelected="1" topLeftCell="A62" zoomScale="110" zoomScaleNormal="110" workbookViewId="0">
      <selection activeCell="G89" sqref="G89"/>
    </sheetView>
  </sheetViews>
  <sheetFormatPr defaultColWidth="10.54296875" defaultRowHeight="16.5" customHeight="1" x14ac:dyDescent="0.35"/>
  <cols>
    <col min="1" max="1" width="28.453125" style="1" customWidth="1"/>
    <col min="2" max="2" width="10.81640625" style="3" customWidth="1"/>
    <col min="3" max="5" width="7.54296875" style="3" customWidth="1"/>
    <col min="6" max="6" width="6" style="3" customWidth="1"/>
    <col min="7" max="7" width="30.1796875" style="1" customWidth="1"/>
    <col min="8" max="8" width="7.1796875" style="3" customWidth="1"/>
    <col min="9" max="11" width="7.54296875" style="3" customWidth="1"/>
    <col min="12" max="12" width="5.453125" customWidth="1"/>
    <col min="13" max="13" width="10.54296875" style="3"/>
    <col min="14" max="35" width="5.54296875" style="3" customWidth="1"/>
    <col min="36" max="16384" width="10.54296875" style="3"/>
  </cols>
  <sheetData>
    <row r="1" spans="1:54" ht="12.75" customHeight="1" x14ac:dyDescent="0.25">
      <c r="B1" s="2" t="s">
        <v>0</v>
      </c>
      <c r="G1" s="4" t="s">
        <v>1</v>
      </c>
      <c r="H1" s="4"/>
      <c r="I1" s="4"/>
      <c r="J1" s="4"/>
      <c r="K1" s="4"/>
      <c r="L1" s="3">
        <v>2021</v>
      </c>
      <c r="M1" s="3">
        <f>L1+1</f>
        <v>2022</v>
      </c>
      <c r="N1" s="3">
        <f>M1+1</f>
        <v>2023</v>
      </c>
      <c r="O1" s="3">
        <f>N1+1</f>
        <v>2024</v>
      </c>
      <c r="P1" s="3">
        <f>O1+1</f>
        <v>2025</v>
      </c>
    </row>
    <row r="2" spans="1:54" ht="15" customHeight="1" x14ac:dyDescent="0.35">
      <c r="A2" s="5" t="s">
        <v>2</v>
      </c>
      <c r="B2" s="5"/>
      <c r="C2" s="5"/>
      <c r="D2" s="5"/>
      <c r="E2" s="5"/>
      <c r="G2" s="5" t="s">
        <v>2</v>
      </c>
      <c r="H2" s="5"/>
      <c r="I2" s="5"/>
      <c r="J2" s="5"/>
      <c r="K2" s="5"/>
    </row>
    <row r="3" spans="1:54" s="8" customFormat="1" ht="15" customHeight="1" x14ac:dyDescent="0.25">
      <c r="A3" s="6" t="s">
        <v>3</v>
      </c>
      <c r="B3" s="7"/>
      <c r="C3" s="7"/>
      <c r="G3" s="6" t="s">
        <v>4</v>
      </c>
      <c r="H3" s="7"/>
      <c r="I3" s="7"/>
    </row>
    <row r="4" spans="1:54" s="11" customFormat="1" ht="15" customHeight="1" x14ac:dyDescent="0.25">
      <c r="A4" s="9" t="s">
        <v>5</v>
      </c>
      <c r="B4" s="10">
        <f>L1</f>
        <v>2021</v>
      </c>
      <c r="C4" s="10">
        <f>M1</f>
        <v>2022</v>
      </c>
      <c r="D4" s="10">
        <f>N1</f>
        <v>2023</v>
      </c>
      <c r="E4" s="10">
        <f>O1</f>
        <v>2024</v>
      </c>
      <c r="G4" s="9" t="s">
        <v>5</v>
      </c>
      <c r="H4" s="10">
        <f>L1</f>
        <v>2021</v>
      </c>
      <c r="I4" s="10">
        <f>M1</f>
        <v>2022</v>
      </c>
      <c r="J4" s="10">
        <f>N1</f>
        <v>2023</v>
      </c>
      <c r="K4" s="10">
        <f>O1</f>
        <v>2024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</row>
    <row r="5" spans="1:54" ht="15" customHeight="1" x14ac:dyDescent="0.35">
      <c r="A5" s="12" t="s">
        <v>6</v>
      </c>
      <c r="B5" s="13"/>
      <c r="C5" s="13"/>
      <c r="D5" s="13"/>
      <c r="E5" s="13"/>
      <c r="G5" s="12" t="s">
        <v>6</v>
      </c>
      <c r="H5" s="14"/>
      <c r="I5" s="13"/>
      <c r="J5" s="13"/>
      <c r="K5" s="13"/>
    </row>
    <row r="6" spans="1:54" ht="15" customHeight="1" x14ac:dyDescent="0.35">
      <c r="A6" s="15" t="s">
        <v>7</v>
      </c>
      <c r="B6" s="16">
        <v>2770</v>
      </c>
      <c r="C6" s="16">
        <v>2841</v>
      </c>
      <c r="D6" s="16">
        <v>3243</v>
      </c>
      <c r="E6" s="16">
        <v>2954</v>
      </c>
      <c r="G6" s="15" t="s">
        <v>7</v>
      </c>
      <c r="H6" s="16">
        <v>25662</v>
      </c>
      <c r="I6" s="16">
        <v>28056</v>
      </c>
      <c r="J6" s="16">
        <v>28206</v>
      </c>
      <c r="K6" s="16">
        <v>25596</v>
      </c>
    </row>
    <row r="7" spans="1:54" ht="15" customHeight="1" x14ac:dyDescent="0.35">
      <c r="A7" s="15" t="s">
        <v>8</v>
      </c>
      <c r="B7" s="16">
        <v>9611</v>
      </c>
      <c r="C7" s="16">
        <v>10666</v>
      </c>
      <c r="D7" s="16">
        <v>10692</v>
      </c>
      <c r="E7" s="16">
        <v>12821</v>
      </c>
      <c r="G7" s="15" t="s">
        <v>8</v>
      </c>
      <c r="H7" s="16">
        <v>175038</v>
      </c>
      <c r="I7" s="16">
        <v>160068</v>
      </c>
      <c r="J7" s="16">
        <v>154860</v>
      </c>
      <c r="K7" s="16">
        <v>145950</v>
      </c>
    </row>
    <row r="8" spans="1:54" ht="15" customHeight="1" x14ac:dyDescent="0.35">
      <c r="A8" s="15" t="s">
        <v>9</v>
      </c>
      <c r="B8" s="16">
        <v>16341</v>
      </c>
      <c r="C8" s="16">
        <v>18183</v>
      </c>
      <c r="D8" s="16">
        <v>17424</v>
      </c>
      <c r="E8" s="16">
        <v>17670</v>
      </c>
      <c r="G8" s="15" t="s">
        <v>9</v>
      </c>
      <c r="H8" s="16">
        <v>494454</v>
      </c>
      <c r="I8" s="16">
        <v>461520</v>
      </c>
      <c r="J8" s="16">
        <v>460416</v>
      </c>
      <c r="K8" s="16">
        <v>406758</v>
      </c>
    </row>
    <row r="9" spans="1:54" ht="15" customHeight="1" x14ac:dyDescent="0.35">
      <c r="A9" s="15" t="s">
        <v>10</v>
      </c>
      <c r="B9" s="16">
        <v>915</v>
      </c>
      <c r="C9" s="16">
        <v>1224</v>
      </c>
      <c r="D9" s="16">
        <v>1285</v>
      </c>
      <c r="E9" s="16">
        <v>1045</v>
      </c>
      <c r="G9" s="15" t="s">
        <v>10</v>
      </c>
      <c r="H9" s="16">
        <v>21359</v>
      </c>
      <c r="I9" s="16">
        <v>21306</v>
      </c>
      <c r="J9" s="16">
        <v>16086</v>
      </c>
      <c r="K9" s="16">
        <v>15690</v>
      </c>
    </row>
    <row r="10" spans="1:54" ht="5.5" customHeight="1" x14ac:dyDescent="0.35">
      <c r="A10" s="15"/>
      <c r="B10" s="16"/>
      <c r="C10" s="16"/>
      <c r="D10" s="16"/>
      <c r="E10" s="16"/>
      <c r="G10" s="15"/>
      <c r="H10" s="16"/>
      <c r="I10" s="16"/>
      <c r="J10" s="16"/>
      <c r="K10" s="16"/>
    </row>
    <row r="11" spans="1:54" ht="15" customHeight="1" x14ac:dyDescent="0.35">
      <c r="A11" s="17" t="s">
        <v>11</v>
      </c>
      <c r="B11" s="14">
        <f>SUM(B6:B9)</f>
        <v>29637</v>
      </c>
      <c r="C11" s="14">
        <f t="shared" ref="C11:E11" si="0">SUM(C6:C9)</f>
        <v>32914</v>
      </c>
      <c r="D11" s="14">
        <f t="shared" si="0"/>
        <v>32644</v>
      </c>
      <c r="E11" s="14">
        <f t="shared" si="0"/>
        <v>34490</v>
      </c>
      <c r="G11" s="17" t="s">
        <v>11</v>
      </c>
      <c r="H11" s="14">
        <f>SUM(H6:H9)</f>
        <v>716513</v>
      </c>
      <c r="I11" s="14">
        <f t="shared" ref="I11:K11" si="1">SUM(I6:I9)</f>
        <v>670950</v>
      </c>
      <c r="J11" s="14">
        <f t="shared" si="1"/>
        <v>659568</v>
      </c>
      <c r="K11" s="14">
        <f t="shared" si="1"/>
        <v>593994</v>
      </c>
    </row>
    <row r="12" spans="1:54" ht="15" customHeight="1" x14ac:dyDescent="0.35"/>
    <row r="13" spans="1:54" ht="15" customHeight="1" x14ac:dyDescent="0.35">
      <c r="A13" s="15" t="s">
        <v>12</v>
      </c>
      <c r="B13" s="16">
        <v>1634</v>
      </c>
      <c r="C13" s="16">
        <v>1702</v>
      </c>
      <c r="D13" s="16">
        <v>1618</v>
      </c>
      <c r="E13" s="16">
        <v>1814</v>
      </c>
      <c r="G13" s="15" t="s">
        <v>12</v>
      </c>
      <c r="H13" s="16">
        <v>25758</v>
      </c>
      <c r="I13" s="16">
        <v>22902</v>
      </c>
      <c r="J13" s="16">
        <v>23778</v>
      </c>
      <c r="K13" s="16">
        <v>23004</v>
      </c>
    </row>
    <row r="14" spans="1:54" ht="15" customHeight="1" x14ac:dyDescent="0.35">
      <c r="A14" s="15" t="s">
        <v>13</v>
      </c>
      <c r="B14" s="16">
        <v>2743</v>
      </c>
      <c r="C14" s="16">
        <v>2873</v>
      </c>
      <c r="D14" s="16">
        <v>3052</v>
      </c>
      <c r="E14" s="16">
        <v>3496</v>
      </c>
      <c r="G14" s="15" t="s">
        <v>13</v>
      </c>
      <c r="H14" s="16">
        <v>41106</v>
      </c>
      <c r="I14" s="16">
        <v>34374</v>
      </c>
      <c r="J14" s="16">
        <v>32910</v>
      </c>
      <c r="K14" s="16">
        <v>27666</v>
      </c>
    </row>
    <row r="15" spans="1:54" ht="15" customHeight="1" x14ac:dyDescent="0.35">
      <c r="A15" s="15" t="s">
        <v>14</v>
      </c>
      <c r="B15" s="16">
        <v>340</v>
      </c>
      <c r="C15" s="16">
        <v>376</v>
      </c>
      <c r="D15" s="16">
        <v>375</v>
      </c>
      <c r="E15" s="16">
        <v>463</v>
      </c>
      <c r="G15" s="15" t="s">
        <v>14</v>
      </c>
      <c r="H15" s="16">
        <v>22524</v>
      </c>
      <c r="I15" s="16">
        <v>23580</v>
      </c>
      <c r="J15" s="16">
        <v>23418</v>
      </c>
      <c r="K15" s="16">
        <v>20070</v>
      </c>
    </row>
    <row r="16" spans="1:54" ht="15" customHeight="1" x14ac:dyDescent="0.35">
      <c r="A16" s="15" t="s">
        <v>15</v>
      </c>
      <c r="B16" s="16">
        <v>613</v>
      </c>
      <c r="C16" s="16">
        <v>2724.7</v>
      </c>
      <c r="D16" s="16">
        <v>2468.1999999999998</v>
      </c>
      <c r="E16" s="16">
        <v>1818.4</v>
      </c>
      <c r="G16" s="15" t="s">
        <v>15</v>
      </c>
      <c r="H16" s="16">
        <v>7236</v>
      </c>
      <c r="I16" s="16">
        <v>9306</v>
      </c>
      <c r="J16" s="16">
        <v>10404</v>
      </c>
      <c r="K16" s="16">
        <v>9648</v>
      </c>
    </row>
    <row r="17" spans="1:11" s="2" customFormat="1" ht="15" customHeight="1" x14ac:dyDescent="0.25">
      <c r="A17" s="15" t="s">
        <v>16</v>
      </c>
      <c r="B17" s="16">
        <v>577.71</v>
      </c>
      <c r="C17" s="16">
        <v>615.33000000000004</v>
      </c>
      <c r="D17" s="16">
        <v>623.76</v>
      </c>
      <c r="E17" s="16">
        <v>656.64</v>
      </c>
      <c r="G17" s="15" t="s">
        <v>16</v>
      </c>
      <c r="H17" s="16">
        <v>11611.08</v>
      </c>
      <c r="I17" s="16">
        <v>11763.72</v>
      </c>
      <c r="J17" s="16">
        <v>11270.52</v>
      </c>
      <c r="K17" s="16">
        <v>11125.44</v>
      </c>
    </row>
    <row r="18" spans="1:11" ht="15" customHeight="1" x14ac:dyDescent="0.35">
      <c r="A18" s="17" t="s">
        <v>17</v>
      </c>
      <c r="B18" s="14">
        <f>B13+B14+B15+B17+B16</f>
        <v>5907.71</v>
      </c>
      <c r="C18" s="14">
        <f>C13+C14+C15+C17+C16</f>
        <v>8291.0299999999988</v>
      </c>
      <c r="D18" s="14">
        <f>D13+D14+D15+D17+D16</f>
        <v>8136.96</v>
      </c>
      <c r="E18" s="14">
        <f>E13+E14+E15+E17+E16</f>
        <v>8248.0400000000009</v>
      </c>
      <c r="G18" s="17" t="s">
        <v>17</v>
      </c>
      <c r="H18" s="14">
        <f>H13+H14+H15+H17+H16</f>
        <v>108235.08</v>
      </c>
      <c r="I18" s="14">
        <f>I13+I14+I15+I17+I16</f>
        <v>101925.72</v>
      </c>
      <c r="J18" s="14">
        <f>J13+J14+J15+J17+J16</f>
        <v>101780.52</v>
      </c>
      <c r="K18" s="14">
        <f>K13+K14+K15+K17+K16</f>
        <v>91513.44</v>
      </c>
    </row>
    <row r="19" spans="1:11" ht="15" customHeight="1" x14ac:dyDescent="0.35">
      <c r="A19" s="15"/>
      <c r="B19" s="13"/>
      <c r="C19" s="13"/>
      <c r="D19" s="13"/>
      <c r="E19" s="13"/>
      <c r="G19" s="15"/>
      <c r="H19" s="13"/>
      <c r="I19" s="13"/>
      <c r="J19" s="13"/>
      <c r="K19" s="13"/>
    </row>
    <row r="20" spans="1:11" s="2" customFormat="1" ht="15" customHeight="1" x14ac:dyDescent="0.25">
      <c r="A20" s="17" t="s">
        <v>18</v>
      </c>
      <c r="B20" s="14">
        <f>B11+B18</f>
        <v>35544.71</v>
      </c>
      <c r="C20" s="14">
        <f>C11+C18</f>
        <v>41205.03</v>
      </c>
      <c r="D20" s="14">
        <f>D11+D18</f>
        <v>40780.959999999999</v>
      </c>
      <c r="E20" s="14">
        <f>E11+E18</f>
        <v>42738.04</v>
      </c>
      <c r="G20" s="17" t="s">
        <v>18</v>
      </c>
      <c r="H20" s="14">
        <f>H11+H18</f>
        <v>824748.08</v>
      </c>
      <c r="I20" s="14">
        <f>I11+I18</f>
        <v>772875.72</v>
      </c>
      <c r="J20" s="14">
        <f>J11+J18</f>
        <v>761348.52</v>
      </c>
      <c r="K20" s="14">
        <f>K11+K18</f>
        <v>685507.44</v>
      </c>
    </row>
    <row r="21" spans="1:11" ht="15" customHeight="1" x14ac:dyDescent="0.35">
      <c r="A21" s="12" t="s">
        <v>19</v>
      </c>
      <c r="B21" s="13"/>
      <c r="C21" s="13"/>
      <c r="D21" s="13"/>
      <c r="E21" s="13"/>
      <c r="G21" s="12" t="s">
        <v>19</v>
      </c>
      <c r="H21" s="13"/>
      <c r="I21" s="13"/>
      <c r="J21" s="13"/>
      <c r="K21" s="13"/>
    </row>
    <row r="22" spans="1:11" ht="15" customHeight="1" x14ac:dyDescent="0.35">
      <c r="A22" s="15" t="s">
        <v>20</v>
      </c>
      <c r="B22" s="16">
        <v>922</v>
      </c>
      <c r="C22" s="16">
        <v>922</v>
      </c>
      <c r="D22" s="16">
        <v>922</v>
      </c>
      <c r="E22" s="16">
        <v>922</v>
      </c>
      <c r="G22" s="15" t="s">
        <v>20</v>
      </c>
      <c r="H22" s="16">
        <v>18306</v>
      </c>
      <c r="I22" s="16">
        <v>18306</v>
      </c>
      <c r="J22" s="16">
        <v>18306</v>
      </c>
      <c r="K22" s="16">
        <v>18306</v>
      </c>
    </row>
    <row r="23" spans="1:11" ht="15" customHeight="1" x14ac:dyDescent="0.35">
      <c r="A23" s="15" t="s">
        <v>21</v>
      </c>
      <c r="B23" s="16">
        <v>10822</v>
      </c>
      <c r="C23" s="16">
        <v>12007</v>
      </c>
      <c r="D23" s="16">
        <v>11912</v>
      </c>
      <c r="E23" s="16">
        <v>11446</v>
      </c>
      <c r="G23" s="15" t="s">
        <v>21</v>
      </c>
      <c r="H23" s="16">
        <v>288048</v>
      </c>
      <c r="I23" s="16">
        <v>280572</v>
      </c>
      <c r="J23" s="16">
        <v>274452</v>
      </c>
      <c r="K23" s="16">
        <v>266454</v>
      </c>
    </row>
    <row r="24" spans="1:11" ht="15" customHeight="1" x14ac:dyDescent="0.35">
      <c r="A24" s="15" t="s">
        <v>22</v>
      </c>
      <c r="B24" s="16">
        <v>1708</v>
      </c>
      <c r="C24" s="16">
        <v>2141</v>
      </c>
      <c r="D24" s="16">
        <v>1739</v>
      </c>
      <c r="E24" s="16">
        <v>2153</v>
      </c>
      <c r="G24" s="15" t="s">
        <v>22</v>
      </c>
      <c r="H24" s="16">
        <v>29628</v>
      </c>
      <c r="I24" s="16">
        <v>8508</v>
      </c>
      <c r="J24" s="16">
        <v>29142</v>
      </c>
      <c r="K24" s="16">
        <v>12390</v>
      </c>
    </row>
    <row r="25" spans="1:11" s="2" customFormat="1" ht="15" customHeight="1" x14ac:dyDescent="0.25">
      <c r="A25" s="17" t="s">
        <v>23</v>
      </c>
      <c r="B25" s="14">
        <f>SUM(B22:B24)</f>
        <v>13452</v>
      </c>
      <c r="C25" s="14">
        <f>SUM(C22:C24)</f>
        <v>15070</v>
      </c>
      <c r="D25" s="14">
        <f>SUM(D22:D24)</f>
        <v>14573</v>
      </c>
      <c r="E25" s="14">
        <f>SUM(E22:E24)</f>
        <v>14521</v>
      </c>
      <c r="G25" s="17" t="s">
        <v>23</v>
      </c>
      <c r="H25" s="14">
        <f>SUM(H22:H24)</f>
        <v>335982</v>
      </c>
      <c r="I25" s="14">
        <f>SUM(I22:I24)</f>
        <v>307386</v>
      </c>
      <c r="J25" s="14">
        <f>SUM(J22:J24)</f>
        <v>321900</v>
      </c>
      <c r="K25" s="14">
        <f>SUM(K22:K24)</f>
        <v>297150</v>
      </c>
    </row>
    <row r="26" spans="1:11" s="2" customFormat="1" ht="15" customHeight="1" x14ac:dyDescent="0.25">
      <c r="A26" s="17"/>
      <c r="B26" s="14"/>
      <c r="C26" s="14"/>
      <c r="D26" s="14"/>
      <c r="E26" s="14"/>
      <c r="G26" s="17"/>
      <c r="H26" s="14"/>
      <c r="I26" s="14"/>
      <c r="J26" s="14"/>
      <c r="K26" s="14"/>
    </row>
    <row r="27" spans="1:11" ht="15" customHeight="1" x14ac:dyDescent="0.35">
      <c r="A27" s="15" t="s">
        <v>24</v>
      </c>
      <c r="B27" s="16">
        <v>10210</v>
      </c>
      <c r="C27" s="16">
        <v>11578</v>
      </c>
      <c r="D27" s="16">
        <v>12183</v>
      </c>
      <c r="E27" s="16">
        <v>13736</v>
      </c>
      <c r="G27" s="15" t="s">
        <v>24</v>
      </c>
      <c r="H27" s="16">
        <v>232140</v>
      </c>
      <c r="I27" s="16">
        <v>188874</v>
      </c>
      <c r="J27" s="16">
        <v>126822</v>
      </c>
      <c r="K27" s="16">
        <v>140040</v>
      </c>
    </row>
    <row r="28" spans="1:11" ht="15" customHeight="1" x14ac:dyDescent="0.35">
      <c r="A28" s="15"/>
      <c r="B28" s="16">
        <v>3347</v>
      </c>
      <c r="C28" s="16">
        <v>3470</v>
      </c>
      <c r="D28" s="16">
        <v>3397</v>
      </c>
      <c r="E28" s="16">
        <v>3754</v>
      </c>
      <c r="G28" s="15" t="s">
        <v>25</v>
      </c>
      <c r="H28" s="16">
        <v>97350</v>
      </c>
      <c r="I28" s="16">
        <v>98590</v>
      </c>
      <c r="J28" s="16">
        <v>107817</v>
      </c>
      <c r="K28" s="16">
        <v>97921</v>
      </c>
    </row>
    <row r="29" spans="1:11" ht="15" customHeight="1" x14ac:dyDescent="0.35">
      <c r="A29" s="17" t="s">
        <v>26</v>
      </c>
      <c r="B29" s="14">
        <f>B27+B28</f>
        <v>13557</v>
      </c>
      <c r="C29" s="14">
        <f t="shared" ref="C29:E29" si="2">C27+C28</f>
        <v>15048</v>
      </c>
      <c r="D29" s="14">
        <f t="shared" si="2"/>
        <v>15580</v>
      </c>
      <c r="E29" s="14">
        <f t="shared" si="2"/>
        <v>17490</v>
      </c>
      <c r="G29" s="17" t="s">
        <v>26</v>
      </c>
      <c r="H29" s="14">
        <f>H27+H28</f>
        <v>329490</v>
      </c>
      <c r="I29" s="14">
        <f t="shared" ref="I29:K29" si="3">I27+I28</f>
        <v>287464</v>
      </c>
      <c r="J29" s="14">
        <f t="shared" si="3"/>
        <v>234639</v>
      </c>
      <c r="K29" s="14">
        <f t="shared" si="3"/>
        <v>237961</v>
      </c>
    </row>
    <row r="30" spans="1:11" ht="15" customHeight="1" x14ac:dyDescent="0.35">
      <c r="A30" s="17"/>
      <c r="B30" s="14"/>
      <c r="C30" s="14"/>
      <c r="D30" s="14"/>
      <c r="E30" s="14"/>
      <c r="G30" s="17"/>
      <c r="H30" s="14"/>
      <c r="I30" s="14"/>
      <c r="J30" s="14"/>
      <c r="K30" s="14"/>
    </row>
    <row r="31" spans="1:11" ht="15" customHeight="1" x14ac:dyDescent="0.35">
      <c r="A31" s="15" t="s">
        <v>27</v>
      </c>
      <c r="B31" s="16">
        <v>2448</v>
      </c>
      <c r="C31" s="16">
        <v>4541</v>
      </c>
      <c r="D31" s="16">
        <v>3881</v>
      </c>
      <c r="E31" s="16">
        <v>3481</v>
      </c>
      <c r="G31" s="15" t="s">
        <v>27</v>
      </c>
      <c r="H31" s="16">
        <v>11010</v>
      </c>
      <c r="I31" s="16">
        <v>27294</v>
      </c>
      <c r="J31" s="16">
        <v>54402</v>
      </c>
      <c r="K31" s="16">
        <v>5094</v>
      </c>
    </row>
    <row r="32" spans="1:11" ht="15" customHeight="1" x14ac:dyDescent="0.35">
      <c r="A32" s="15" t="s">
        <v>28</v>
      </c>
      <c r="B32" s="16">
        <v>5533</v>
      </c>
      <c r="C32" s="16">
        <v>6013</v>
      </c>
      <c r="D32" s="16">
        <v>6224</v>
      </c>
      <c r="E32" s="16">
        <v>6128</v>
      </c>
      <c r="G32" s="15" t="s">
        <v>28</v>
      </c>
      <c r="H32" s="16">
        <v>72288</v>
      </c>
      <c r="I32" s="16">
        <v>73560</v>
      </c>
      <c r="J32" s="16">
        <v>80982</v>
      </c>
      <c r="K32" s="16">
        <v>80844</v>
      </c>
    </row>
    <row r="33" spans="1:12" ht="15" customHeight="1" x14ac:dyDescent="0.35">
      <c r="A33" s="15" t="s">
        <v>29</v>
      </c>
      <c r="B33" s="16">
        <v>555</v>
      </c>
      <c r="C33" s="16">
        <v>533</v>
      </c>
      <c r="D33" s="16">
        <v>523</v>
      </c>
      <c r="E33" s="16">
        <v>1118</v>
      </c>
      <c r="G33" s="15" t="s">
        <v>29</v>
      </c>
      <c r="H33" s="16">
        <v>75978</v>
      </c>
      <c r="I33" s="16">
        <v>77172</v>
      </c>
      <c r="J33" s="16">
        <v>69426</v>
      </c>
      <c r="K33" s="16">
        <v>64458</v>
      </c>
    </row>
    <row r="34" spans="1:12" ht="15" customHeight="1" x14ac:dyDescent="0.35">
      <c r="A34" s="17" t="s">
        <v>30</v>
      </c>
      <c r="B34" s="14">
        <f>B31+B32+B33</f>
        <v>8536</v>
      </c>
      <c r="C34" s="14">
        <f>C31+C32+C33</f>
        <v>11087</v>
      </c>
      <c r="D34" s="14">
        <f>D31+D32+D33</f>
        <v>10628</v>
      </c>
      <c r="E34" s="14">
        <f>E31+E32+E33</f>
        <v>10727</v>
      </c>
      <c r="G34" s="17" t="s">
        <v>30</v>
      </c>
      <c r="H34" s="14">
        <f>H31+H32+H33</f>
        <v>159276</v>
      </c>
      <c r="I34" s="14">
        <f>I31+I32+I33</f>
        <v>178026</v>
      </c>
      <c r="J34" s="14">
        <f>J31+J32+J33</f>
        <v>204810</v>
      </c>
      <c r="K34" s="14">
        <f>K31+K32+K33</f>
        <v>150396</v>
      </c>
    </row>
    <row r="35" spans="1:12" ht="15" customHeight="1" x14ac:dyDescent="0.35">
      <c r="A35" s="17" t="s">
        <v>31</v>
      </c>
      <c r="B35" s="14">
        <f>B29+B34</f>
        <v>22093</v>
      </c>
      <c r="C35" s="14">
        <f>C29+C34</f>
        <v>26135</v>
      </c>
      <c r="D35" s="14">
        <f>D29+D34</f>
        <v>26208</v>
      </c>
      <c r="E35" s="14">
        <f>E29+E34</f>
        <v>28217</v>
      </c>
      <c r="G35" s="17" t="s">
        <v>31</v>
      </c>
      <c r="H35" s="14">
        <f>H29+H34</f>
        <v>488766</v>
      </c>
      <c r="I35" s="14">
        <f>I29+I34</f>
        <v>465490</v>
      </c>
      <c r="J35" s="14">
        <f>J29+J34</f>
        <v>439449</v>
      </c>
      <c r="K35" s="14">
        <f>K29+K34</f>
        <v>388357</v>
      </c>
    </row>
    <row r="36" spans="1:12" s="2" customFormat="1" ht="12" customHeight="1" x14ac:dyDescent="0.35">
      <c r="A36" s="15"/>
      <c r="B36" s="13"/>
      <c r="C36" s="13"/>
      <c r="D36" s="13"/>
      <c r="E36" s="13"/>
      <c r="F36" s="3"/>
      <c r="G36" s="15"/>
      <c r="H36" s="13"/>
      <c r="I36" s="13"/>
      <c r="J36" s="13"/>
      <c r="K36" s="13"/>
      <c r="L36"/>
    </row>
    <row r="37" spans="1:12" s="8" customFormat="1" ht="15" customHeight="1" x14ac:dyDescent="0.25">
      <c r="A37" s="17" t="s">
        <v>32</v>
      </c>
      <c r="B37" s="14">
        <f>B35+B25</f>
        <v>35545</v>
      </c>
      <c r="C37" s="14">
        <f>C35+C25</f>
        <v>41205</v>
      </c>
      <c r="D37" s="14">
        <f>D35+D25</f>
        <v>40781</v>
      </c>
      <c r="E37" s="14">
        <f>E35+E25</f>
        <v>42738</v>
      </c>
      <c r="F37" s="2"/>
      <c r="G37" s="17" t="s">
        <v>32</v>
      </c>
      <c r="H37" s="14">
        <f>H35+H25</f>
        <v>824748</v>
      </c>
      <c r="I37" s="14">
        <f>I35+I25</f>
        <v>772876</v>
      </c>
      <c r="J37" s="14">
        <f>J35+J25</f>
        <v>761349</v>
      </c>
      <c r="K37" s="14">
        <f>K35+K25</f>
        <v>685507</v>
      </c>
      <c r="L37" s="2"/>
    </row>
    <row r="38" spans="1:12" ht="15" customHeight="1" x14ac:dyDescent="0.25">
      <c r="A38" s="18" t="s">
        <v>33</v>
      </c>
      <c r="B38" s="16">
        <v>512</v>
      </c>
      <c r="C38" s="16">
        <v>676</v>
      </c>
      <c r="D38" s="16">
        <v>786</v>
      </c>
      <c r="E38" s="16">
        <v>775</v>
      </c>
      <c r="F38" s="8"/>
      <c r="G38" s="18" t="s">
        <v>33</v>
      </c>
      <c r="H38" s="16">
        <v>7320</v>
      </c>
      <c r="I38" s="16">
        <v>8238</v>
      </c>
      <c r="J38" s="16">
        <v>8238</v>
      </c>
      <c r="K38" s="16">
        <v>9150</v>
      </c>
      <c r="L38" s="8"/>
    </row>
    <row r="39" spans="1:12" s="8" customFormat="1" ht="15" customHeight="1" x14ac:dyDescent="0.35">
      <c r="A39" s="19"/>
      <c r="B39" s="2">
        <f>B37-B20</f>
        <v>0.29000000000087311</v>
      </c>
      <c r="C39" s="2">
        <f>C37-C20</f>
        <v>-2.9999999998835847E-2</v>
      </c>
      <c r="D39" s="2">
        <f>D37-D20</f>
        <v>4.0000000000873115E-2</v>
      </c>
      <c r="E39" s="2">
        <f>E37-E20</f>
        <v>-4.0000000000873115E-2</v>
      </c>
      <c r="F39" s="3"/>
      <c r="G39" s="19"/>
      <c r="H39" s="2">
        <f>H37-H20</f>
        <v>-7.9999999958090484E-2</v>
      </c>
      <c r="I39" s="2">
        <f>I37-I20</f>
        <v>0.28000000002793968</v>
      </c>
      <c r="J39" s="2">
        <f>J37-J20</f>
        <v>0.47999999998137355</v>
      </c>
      <c r="K39" s="2">
        <f>K37-K20</f>
        <v>-0.43999999994412065</v>
      </c>
      <c r="L39"/>
    </row>
    <row r="40" spans="1:12" s="21" customFormat="1" ht="15" customHeight="1" x14ac:dyDescent="0.25">
      <c r="A40" s="20" t="s">
        <v>34</v>
      </c>
      <c r="B40" s="3"/>
      <c r="C40" s="3"/>
      <c r="D40" s="3"/>
      <c r="E40" s="3"/>
      <c r="F40" s="8"/>
      <c r="G40" s="20" t="s">
        <v>35</v>
      </c>
      <c r="H40" s="3"/>
      <c r="I40" s="3"/>
      <c r="J40" s="3"/>
      <c r="K40" s="3"/>
      <c r="L40" s="8"/>
    </row>
    <row r="41" spans="1:12" ht="15" customHeight="1" x14ac:dyDescent="0.25">
      <c r="A41" s="22" t="s">
        <v>5</v>
      </c>
      <c r="B41" s="23"/>
      <c r="C41" s="10">
        <f>M1</f>
        <v>2022</v>
      </c>
      <c r="D41" s="10">
        <f>N1</f>
        <v>2023</v>
      </c>
      <c r="E41" s="10">
        <f>O1</f>
        <v>2024</v>
      </c>
      <c r="F41" s="21"/>
      <c r="G41" s="22" t="s">
        <v>5</v>
      </c>
      <c r="H41" s="23"/>
      <c r="I41" s="10">
        <f>M1</f>
        <v>2022</v>
      </c>
      <c r="J41" s="10">
        <f>N1</f>
        <v>2023</v>
      </c>
      <c r="K41" s="10">
        <f>O1</f>
        <v>2024</v>
      </c>
      <c r="L41" s="21"/>
    </row>
    <row r="42" spans="1:12" ht="15.75" customHeight="1" x14ac:dyDescent="0.35">
      <c r="A42" s="24" t="s">
        <v>36</v>
      </c>
      <c r="B42" s="25"/>
      <c r="C42" s="16">
        <v>20511</v>
      </c>
      <c r="D42" s="16">
        <v>20792</v>
      </c>
      <c r="E42" s="16">
        <v>21888</v>
      </c>
      <c r="G42" s="24" t="s">
        <v>36</v>
      </c>
      <c r="H42" s="25"/>
      <c r="I42" s="16">
        <v>392124</v>
      </c>
      <c r="J42" s="16">
        <v>375684</v>
      </c>
      <c r="K42" s="16">
        <v>370848</v>
      </c>
    </row>
    <row r="43" spans="1:12" ht="15" customHeight="1" x14ac:dyDescent="0.35">
      <c r="A43" s="24" t="s">
        <v>37</v>
      </c>
      <c r="B43" s="25"/>
      <c r="C43" s="16">
        <f>1616+3049+1775-141</f>
        <v>6299</v>
      </c>
      <c r="D43" s="16">
        <v>6302</v>
      </c>
      <c r="E43" s="16">
        <f>1817+3353+1591-130</f>
        <v>6631</v>
      </c>
      <c r="G43" s="24" t="s">
        <v>37</v>
      </c>
      <c r="H43" s="25"/>
      <c r="I43" s="16">
        <v>173232</v>
      </c>
      <c r="J43" s="16">
        <v>152214</v>
      </c>
      <c r="K43" s="16">
        <v>154230</v>
      </c>
    </row>
    <row r="44" spans="1:12" ht="15" customHeight="1" x14ac:dyDescent="0.35">
      <c r="A44" s="26" t="s">
        <v>38</v>
      </c>
      <c r="B44" s="27"/>
      <c r="C44" s="14">
        <f>C42-C43</f>
        <v>14212</v>
      </c>
      <c r="D44" s="14">
        <f>D42-D43</f>
        <v>14490</v>
      </c>
      <c r="E44" s="14">
        <f>E42-E43</f>
        <v>15257</v>
      </c>
      <c r="G44" s="26" t="s">
        <v>38</v>
      </c>
      <c r="H44" s="27"/>
      <c r="I44" s="14">
        <f>I42-I43</f>
        <v>218892</v>
      </c>
      <c r="J44" s="14">
        <f>J42-J43</f>
        <v>223470</v>
      </c>
      <c r="K44" s="14">
        <f>K42-K43</f>
        <v>216618</v>
      </c>
    </row>
    <row r="45" spans="1:12" ht="15" customHeight="1" x14ac:dyDescent="0.35">
      <c r="A45" s="24" t="s">
        <v>39</v>
      </c>
      <c r="B45" s="25"/>
      <c r="C45" s="16">
        <v>1135</v>
      </c>
      <c r="D45" s="16">
        <v>121</v>
      </c>
      <c r="E45" s="16">
        <v>217</v>
      </c>
      <c r="G45" s="28" t="s">
        <v>39</v>
      </c>
      <c r="H45" s="25"/>
      <c r="I45" s="16">
        <v>6018</v>
      </c>
      <c r="J45" s="16">
        <v>5850</v>
      </c>
      <c r="K45" s="16">
        <v>11388</v>
      </c>
    </row>
    <row r="46" spans="1:12" ht="15" customHeight="1" x14ac:dyDescent="0.35">
      <c r="A46" s="24" t="s">
        <v>40</v>
      </c>
      <c r="B46" s="25"/>
      <c r="C46" s="16">
        <v>4896</v>
      </c>
      <c r="D46" s="16">
        <v>4887</v>
      </c>
      <c r="E46" s="16">
        <v>5138</v>
      </c>
      <c r="G46" s="28" t="s">
        <v>40</v>
      </c>
      <c r="H46" s="25"/>
      <c r="I46" s="16">
        <v>75966</v>
      </c>
      <c r="J46" s="16">
        <v>78894</v>
      </c>
      <c r="K46" s="16">
        <v>78024</v>
      </c>
    </row>
    <row r="47" spans="1:12" ht="15" customHeight="1" x14ac:dyDescent="0.35">
      <c r="A47" s="24" t="s">
        <v>41</v>
      </c>
      <c r="B47" s="25"/>
      <c r="C47" s="16">
        <v>3322</v>
      </c>
      <c r="D47" s="16">
        <v>3263</v>
      </c>
      <c r="E47" s="16">
        <v>3550</v>
      </c>
      <c r="G47" s="28" t="s">
        <v>41</v>
      </c>
      <c r="H47" s="25"/>
      <c r="I47" s="16">
        <v>66756</v>
      </c>
      <c r="J47" s="16">
        <v>63810</v>
      </c>
      <c r="K47" s="16">
        <v>61992</v>
      </c>
    </row>
    <row r="48" spans="1:12" s="2" customFormat="1" ht="15" customHeight="1" x14ac:dyDescent="0.35">
      <c r="A48" s="24" t="s">
        <v>42</v>
      </c>
      <c r="B48" s="25"/>
      <c r="C48" s="16">
        <v>1984</v>
      </c>
      <c r="D48" s="16">
        <v>1511</v>
      </c>
      <c r="E48" s="16">
        <v>1459</v>
      </c>
      <c r="F48" s="3"/>
      <c r="G48" s="28" t="s">
        <v>42</v>
      </c>
      <c r="H48" s="25"/>
      <c r="I48" s="16">
        <v>4986</v>
      </c>
      <c r="J48" s="16">
        <v>1368</v>
      </c>
      <c r="K48" s="16">
        <v>4476</v>
      </c>
      <c r="L48"/>
    </row>
    <row r="49" spans="1:12" ht="15" customHeight="1" x14ac:dyDescent="0.25">
      <c r="A49" s="29" t="s">
        <v>43</v>
      </c>
      <c r="B49" s="27"/>
      <c r="C49" s="14">
        <f>C44+C45-C46-C47-C48</f>
        <v>5145</v>
      </c>
      <c r="D49" s="14">
        <f>D44+D45-D46-D47-D48</f>
        <v>4950</v>
      </c>
      <c r="E49" s="14">
        <f>E44+E45-E46-E47-E48</f>
        <v>5327</v>
      </c>
      <c r="F49" s="2"/>
      <c r="G49" s="30" t="s">
        <v>43</v>
      </c>
      <c r="H49" s="31"/>
      <c r="I49" s="14">
        <f>I44+I45-I46-I47-I48</f>
        <v>77202</v>
      </c>
      <c r="J49" s="14">
        <f>J44+J45-J46-J47-J48</f>
        <v>85248</v>
      </c>
      <c r="K49" s="14">
        <f>K44+K45-K46-K47-K48</f>
        <v>83514</v>
      </c>
      <c r="L49" s="2"/>
    </row>
    <row r="50" spans="1:12" s="2" customFormat="1" ht="16.5" customHeight="1" x14ac:dyDescent="0.35">
      <c r="A50" s="24" t="s">
        <v>44</v>
      </c>
      <c r="B50" s="25"/>
      <c r="C50" s="16">
        <v>1872.5</v>
      </c>
      <c r="D50" s="16">
        <v>2060.3333333333298</v>
      </c>
      <c r="E50" s="16">
        <v>1871</v>
      </c>
      <c r="F50" s="3"/>
      <c r="G50" s="28" t="s">
        <v>44</v>
      </c>
      <c r="H50" s="25"/>
      <c r="I50" s="16">
        <v>53568</v>
      </c>
      <c r="J50" s="16">
        <v>34680</v>
      </c>
      <c r="K50" s="16">
        <v>55830</v>
      </c>
      <c r="L50"/>
    </row>
    <row r="51" spans="1:12" s="2" customFormat="1" ht="6" customHeight="1" x14ac:dyDescent="0.25">
      <c r="A51" s="24"/>
      <c r="B51" s="25"/>
      <c r="C51" s="16"/>
      <c r="D51" s="16"/>
      <c r="E51" s="16"/>
      <c r="G51" s="24"/>
      <c r="H51" s="25"/>
      <c r="I51" s="16"/>
      <c r="J51" s="16"/>
      <c r="K51" s="16"/>
    </row>
    <row r="52" spans="1:12" s="2" customFormat="1" ht="15" customHeight="1" x14ac:dyDescent="0.25">
      <c r="A52" s="29" t="s">
        <v>45</v>
      </c>
      <c r="B52" s="27"/>
      <c r="C52" s="14">
        <f>C49-C50</f>
        <v>3272.5</v>
      </c>
      <c r="D52" s="14">
        <f>D49-D50</f>
        <v>2889.6666666666702</v>
      </c>
      <c r="E52" s="14">
        <f>E49-E50</f>
        <v>3456</v>
      </c>
      <c r="G52" s="29" t="s">
        <v>45</v>
      </c>
      <c r="H52" s="31"/>
      <c r="I52" s="14">
        <f>I49-I50</f>
        <v>23634</v>
      </c>
      <c r="J52" s="14">
        <f>J49-J50</f>
        <v>50568</v>
      </c>
      <c r="K52" s="14">
        <f>K49-K50</f>
        <v>27684</v>
      </c>
    </row>
    <row r="53" spans="1:12" ht="15" customHeight="1" x14ac:dyDescent="0.25">
      <c r="A53" s="24" t="s">
        <v>46</v>
      </c>
      <c r="B53" s="25"/>
      <c r="C53" s="16">
        <v>434.5</v>
      </c>
      <c r="D53" s="16">
        <v>477.66666666666703</v>
      </c>
      <c r="E53" s="16">
        <v>548</v>
      </c>
      <c r="F53" s="2"/>
      <c r="G53" s="24" t="s">
        <v>46</v>
      </c>
      <c r="H53" s="25"/>
      <c r="I53" s="16">
        <v>10032</v>
      </c>
      <c r="J53" s="16">
        <v>7074</v>
      </c>
      <c r="K53" s="16">
        <v>6546</v>
      </c>
      <c r="L53" s="2"/>
    </row>
    <row r="54" spans="1:12" ht="15" customHeight="1" x14ac:dyDescent="0.35">
      <c r="A54" s="29" t="s">
        <v>47</v>
      </c>
      <c r="B54" s="27"/>
      <c r="C54" s="14">
        <f>C52-C53</f>
        <v>2838</v>
      </c>
      <c r="D54" s="14">
        <f>D52-D53</f>
        <v>2412.0000000000032</v>
      </c>
      <c r="E54" s="14">
        <f>E52-E53</f>
        <v>2908</v>
      </c>
      <c r="G54" s="26" t="s">
        <v>47</v>
      </c>
      <c r="H54" s="27"/>
      <c r="I54" s="14">
        <f>I52-I53</f>
        <v>13602</v>
      </c>
      <c r="J54" s="14">
        <f>J52-J53</f>
        <v>43494</v>
      </c>
      <c r="K54" s="14">
        <f>K52-K53</f>
        <v>21138</v>
      </c>
    </row>
    <row r="55" spans="1:12" ht="15" customHeight="1" x14ac:dyDescent="0.35">
      <c r="A55" s="24" t="s">
        <v>48</v>
      </c>
      <c r="B55" s="32"/>
      <c r="C55" s="16">
        <v>697</v>
      </c>
      <c r="D55" s="16">
        <v>673</v>
      </c>
      <c r="E55" s="16">
        <v>755</v>
      </c>
      <c r="G55" s="28" t="s">
        <v>48</v>
      </c>
      <c r="H55" s="32"/>
      <c r="I55" s="16">
        <v>5094</v>
      </c>
      <c r="J55" s="16">
        <v>14352</v>
      </c>
      <c r="K55" s="16">
        <v>8748</v>
      </c>
    </row>
    <row r="56" spans="1:12" ht="15" customHeight="1" x14ac:dyDescent="0.35">
      <c r="A56" s="26" t="s">
        <v>22</v>
      </c>
      <c r="B56" s="27"/>
      <c r="C56" s="14">
        <f>C54-C55</f>
        <v>2141</v>
      </c>
      <c r="D56" s="14">
        <f>D54-D55</f>
        <v>1739.0000000000032</v>
      </c>
      <c r="E56" s="33">
        <f>E54-E55</f>
        <v>2153</v>
      </c>
      <c r="G56" s="26" t="s">
        <v>22</v>
      </c>
      <c r="H56" s="27"/>
      <c r="I56" s="14">
        <f>I54-I55</f>
        <v>8508</v>
      </c>
      <c r="J56" s="14">
        <f>J54-J55</f>
        <v>29142</v>
      </c>
      <c r="K56" s="14">
        <f>K54-K55</f>
        <v>12390</v>
      </c>
    </row>
    <row r="57" spans="1:12" ht="15" customHeight="1" x14ac:dyDescent="0.35">
      <c r="A57" s="34"/>
      <c r="B57" s="35"/>
      <c r="C57" s="34"/>
      <c r="D57" s="34"/>
      <c r="E57" s="36"/>
      <c r="G57" s="34"/>
      <c r="H57" s="35"/>
      <c r="I57" s="34"/>
      <c r="J57" s="34"/>
      <c r="K57" s="34"/>
    </row>
    <row r="58" spans="1:12" ht="15" customHeight="1" x14ac:dyDescent="0.35">
      <c r="A58" s="20" t="s">
        <v>49</v>
      </c>
      <c r="B58" s="37"/>
      <c r="C58" s="38"/>
      <c r="D58" s="2"/>
      <c r="E58" s="2"/>
      <c r="G58" s="20" t="s">
        <v>50</v>
      </c>
      <c r="H58" s="6"/>
      <c r="I58" s="38"/>
      <c r="J58" s="2"/>
      <c r="K58" s="2"/>
    </row>
    <row r="59" spans="1:12" ht="15" customHeight="1" x14ac:dyDescent="0.35">
      <c r="A59" s="39" t="s">
        <v>5</v>
      </c>
      <c r="B59" s="23"/>
      <c r="C59" s="10">
        <f>M1</f>
        <v>2022</v>
      </c>
      <c r="D59" s="10">
        <f>N1</f>
        <v>2023</v>
      </c>
      <c r="E59" s="10">
        <f>O1</f>
        <v>2024</v>
      </c>
      <c r="G59" s="39" t="s">
        <v>5</v>
      </c>
      <c r="H59" s="23"/>
      <c r="I59" s="10">
        <f>M1</f>
        <v>2022</v>
      </c>
      <c r="J59" s="10">
        <f>N1</f>
        <v>2023</v>
      </c>
      <c r="K59" s="10">
        <f>O1</f>
        <v>2024</v>
      </c>
    </row>
    <row r="60" spans="1:12" ht="15" customHeight="1" x14ac:dyDescent="0.35">
      <c r="A60" s="40" t="s">
        <v>51</v>
      </c>
      <c r="B60" s="41"/>
      <c r="C60" s="42">
        <f>C52</f>
        <v>3272.5</v>
      </c>
      <c r="D60" s="42">
        <f>D52</f>
        <v>2889.6666666666702</v>
      </c>
      <c r="E60" s="42">
        <f>E52</f>
        <v>3456</v>
      </c>
      <c r="G60" s="40" t="s">
        <v>51</v>
      </c>
      <c r="H60" s="41"/>
      <c r="I60" s="42">
        <f>I52</f>
        <v>23634</v>
      </c>
      <c r="J60" s="42">
        <f>J52</f>
        <v>50568</v>
      </c>
      <c r="K60" s="42">
        <f>K52</f>
        <v>27684</v>
      </c>
    </row>
    <row r="61" spans="1:12" ht="15" customHeight="1" x14ac:dyDescent="0.35">
      <c r="A61" s="24" t="s">
        <v>44</v>
      </c>
      <c r="B61" s="25"/>
      <c r="C61" s="42">
        <f>C50</f>
        <v>1872.5</v>
      </c>
      <c r="D61" s="42">
        <f>D50</f>
        <v>2060.3333333333298</v>
      </c>
      <c r="E61" s="42">
        <f>E50</f>
        <v>1871</v>
      </c>
      <c r="G61" s="24" t="s">
        <v>44</v>
      </c>
      <c r="H61" s="25"/>
      <c r="I61" s="42">
        <f>I50</f>
        <v>53568</v>
      </c>
      <c r="J61" s="42">
        <f>J50</f>
        <v>34680</v>
      </c>
      <c r="K61" s="42">
        <f>K50</f>
        <v>55830</v>
      </c>
    </row>
    <row r="62" spans="1:12" ht="15" customHeight="1" x14ac:dyDescent="0.35">
      <c r="A62" s="29" t="s">
        <v>52</v>
      </c>
      <c r="B62" s="31"/>
      <c r="C62" s="14">
        <f>C60+C61</f>
        <v>5145</v>
      </c>
      <c r="D62" s="14">
        <f>D60+D61</f>
        <v>4950</v>
      </c>
      <c r="E62" s="14">
        <f>E60+E61</f>
        <v>5327</v>
      </c>
      <c r="G62" s="29" t="s">
        <v>53</v>
      </c>
      <c r="H62" s="31"/>
      <c r="I62" s="14">
        <f>I60+I61</f>
        <v>77202</v>
      </c>
      <c r="J62" s="14">
        <f>J60+J61</f>
        <v>85248</v>
      </c>
      <c r="K62" s="14">
        <f>K60+K61</f>
        <v>83514</v>
      </c>
    </row>
    <row r="63" spans="1:12" ht="15" customHeight="1" x14ac:dyDescent="0.35">
      <c r="A63" s="24" t="s">
        <v>54</v>
      </c>
      <c r="B63" s="25"/>
      <c r="C63" s="13">
        <f>C13-B13</f>
        <v>68</v>
      </c>
      <c r="D63" s="13">
        <f>D13-C13</f>
        <v>-84</v>
      </c>
      <c r="E63" s="13">
        <f>E13-D13</f>
        <v>196</v>
      </c>
      <c r="G63" s="24" t="s">
        <v>54</v>
      </c>
      <c r="H63" s="25"/>
      <c r="I63" s="13">
        <f>I13-H13</f>
        <v>-2856</v>
      </c>
      <c r="J63" s="13">
        <f>J13-I13</f>
        <v>876</v>
      </c>
      <c r="K63" s="13">
        <f>K13-J13</f>
        <v>-774</v>
      </c>
    </row>
    <row r="64" spans="1:12" ht="15" customHeight="1" x14ac:dyDescent="0.35">
      <c r="A64" s="24" t="s">
        <v>55</v>
      </c>
      <c r="B64" s="25"/>
      <c r="C64" s="13">
        <f>C14+C15-B14-B15</f>
        <v>166</v>
      </c>
      <c r="D64" s="13">
        <f>D14+D15-C14-C15</f>
        <v>178</v>
      </c>
      <c r="E64" s="13">
        <f>E14+E15-D14-D15</f>
        <v>532</v>
      </c>
      <c r="G64" s="24" t="s">
        <v>55</v>
      </c>
      <c r="H64" s="25"/>
      <c r="I64" s="13">
        <f>I14+I15-H14-H15</f>
        <v>-5676</v>
      </c>
      <c r="J64" s="13">
        <f>J14+J15-I14-I15</f>
        <v>-1626</v>
      </c>
      <c r="K64" s="13">
        <f>K14+K15-J14-J15</f>
        <v>-8592</v>
      </c>
    </row>
    <row r="65" spans="1:11" ht="15" customHeight="1" x14ac:dyDescent="0.35">
      <c r="A65" s="24" t="s">
        <v>56</v>
      </c>
      <c r="B65" s="25"/>
      <c r="C65" s="13">
        <f>C32+C33-B32-B33</f>
        <v>458</v>
      </c>
      <c r="D65" s="13">
        <f>D32+D33-C32-C33</f>
        <v>201</v>
      </c>
      <c r="E65" s="13">
        <f>E32+E33-D32-D33</f>
        <v>499</v>
      </c>
      <c r="G65" s="24" t="s">
        <v>56</v>
      </c>
      <c r="H65" s="25"/>
      <c r="I65" s="13">
        <f>I32+I33-H32-H33</f>
        <v>2466</v>
      </c>
      <c r="J65" s="13">
        <f>J32+J33-I32-I33</f>
        <v>-324</v>
      </c>
      <c r="K65" s="13">
        <f>K32+K33-J32-J33</f>
        <v>-5106</v>
      </c>
    </row>
    <row r="66" spans="1:11" ht="15" customHeight="1" x14ac:dyDescent="0.35">
      <c r="A66" s="24" t="s">
        <v>57</v>
      </c>
      <c r="B66" s="25"/>
      <c r="C66" s="13">
        <f>C55</f>
        <v>697</v>
      </c>
      <c r="D66" s="13">
        <f>D55</f>
        <v>673</v>
      </c>
      <c r="E66" s="13">
        <f>E55</f>
        <v>755</v>
      </c>
      <c r="G66" s="24" t="s">
        <v>57</v>
      </c>
      <c r="H66" s="25"/>
      <c r="I66" s="13">
        <f>I55</f>
        <v>5094</v>
      </c>
      <c r="J66" s="13">
        <f>J55</f>
        <v>14352</v>
      </c>
      <c r="K66" s="13">
        <f>K55</f>
        <v>8748</v>
      </c>
    </row>
    <row r="67" spans="1:11" ht="15" customHeight="1" x14ac:dyDescent="0.35">
      <c r="A67" s="26" t="s">
        <v>58</v>
      </c>
      <c r="B67" s="27"/>
      <c r="C67" s="14">
        <f>C63+C64-C65-C66</f>
        <v>-921</v>
      </c>
      <c r="D67" s="14">
        <f>D63+D64-D65-D66</f>
        <v>-780</v>
      </c>
      <c r="E67" s="14">
        <f>E63+E64-E65-E66</f>
        <v>-526</v>
      </c>
      <c r="G67" s="26" t="s">
        <v>59</v>
      </c>
      <c r="H67" s="27"/>
      <c r="I67" s="14">
        <f>I63+I64-I65-I66</f>
        <v>-16092</v>
      </c>
      <c r="J67" s="14">
        <f>J63+J64-J65-J66</f>
        <v>-14778</v>
      </c>
      <c r="K67" s="14">
        <f>K63+K64-K65-K66</f>
        <v>-13008</v>
      </c>
    </row>
    <row r="68" spans="1:11" ht="15" customHeight="1" x14ac:dyDescent="0.35">
      <c r="A68" s="29" t="s">
        <v>60</v>
      </c>
      <c r="B68" s="31"/>
      <c r="C68" s="14">
        <f>C62-C67</f>
        <v>6066</v>
      </c>
      <c r="D68" s="14">
        <f>D62-D67</f>
        <v>5730</v>
      </c>
      <c r="E68" s="14">
        <f>E62-E67</f>
        <v>5853</v>
      </c>
      <c r="G68" s="29" t="s">
        <v>60</v>
      </c>
      <c r="H68" s="31"/>
      <c r="I68" s="14">
        <f>I62-I67</f>
        <v>93294</v>
      </c>
      <c r="J68" s="14">
        <f>J62-J67</f>
        <v>100026</v>
      </c>
      <c r="K68" s="14">
        <f>K62-K67</f>
        <v>96522</v>
      </c>
    </row>
    <row r="69" spans="1:11" ht="15" customHeight="1" x14ac:dyDescent="0.35">
      <c r="G69" s="43"/>
      <c r="H69" s="34"/>
      <c r="I69" s="34"/>
      <c r="J69" s="34"/>
      <c r="K69" s="34"/>
    </row>
    <row r="70" spans="1:11" ht="15" customHeight="1" x14ac:dyDescent="0.35"/>
    <row r="71" spans="1:11" ht="15" customHeight="1" x14ac:dyDescent="0.35">
      <c r="A71" s="20" t="s">
        <v>61</v>
      </c>
      <c r="B71" s="38"/>
      <c r="C71" s="38"/>
      <c r="D71" s="38"/>
    </row>
    <row r="72" spans="1:11" ht="15" customHeight="1" x14ac:dyDescent="0.35">
      <c r="A72" s="44" t="s">
        <v>5</v>
      </c>
      <c r="B72" s="45"/>
      <c r="C72" s="10">
        <f>M1</f>
        <v>2022</v>
      </c>
      <c r="D72" s="10">
        <f>N1</f>
        <v>2023</v>
      </c>
      <c r="E72" s="10">
        <f>O1</f>
        <v>2024</v>
      </c>
    </row>
    <row r="73" spans="1:11" ht="15" customHeight="1" x14ac:dyDescent="0.35">
      <c r="A73" s="29" t="s">
        <v>62</v>
      </c>
      <c r="B73" s="46"/>
      <c r="C73" s="47"/>
      <c r="D73" s="47"/>
      <c r="E73" s="47"/>
    </row>
    <row r="74" spans="1:11" ht="15" customHeight="1" x14ac:dyDescent="0.35">
      <c r="A74" s="24" t="s">
        <v>63</v>
      </c>
      <c r="B74" s="48"/>
      <c r="C74" s="49">
        <v>78.77</v>
      </c>
      <c r="D74" s="49">
        <v>71.260000000000005</v>
      </c>
      <c r="E74" s="49">
        <v>81.75</v>
      </c>
    </row>
    <row r="75" spans="1:11" ht="15" customHeight="1" x14ac:dyDescent="0.35">
      <c r="A75" s="50" t="s">
        <v>64</v>
      </c>
      <c r="B75" s="51"/>
      <c r="C75" s="52">
        <v>572.97199999999998</v>
      </c>
      <c r="D75" s="52">
        <v>570.34299999999996</v>
      </c>
      <c r="E75" s="52">
        <v>570.59799999999996</v>
      </c>
    </row>
    <row r="76" spans="1:11" ht="15" customHeight="1" x14ac:dyDescent="0.35">
      <c r="A76" s="24" t="s">
        <v>65</v>
      </c>
      <c r="B76" s="48"/>
      <c r="C76" s="13">
        <f>C74*C75</f>
        <v>45133.004439999997</v>
      </c>
      <c r="D76" s="13">
        <f>D74*D75</f>
        <v>40642.642180000003</v>
      </c>
      <c r="E76" s="13">
        <f>E74*E75</f>
        <v>46646.386499999993</v>
      </c>
    </row>
    <row r="77" spans="1:11" ht="15" customHeight="1" x14ac:dyDescent="0.35">
      <c r="A77" s="50" t="s">
        <v>66</v>
      </c>
      <c r="B77" s="53"/>
      <c r="C77" s="54">
        <f>C38/C56</f>
        <v>0.31574030826716487</v>
      </c>
      <c r="D77" s="54">
        <f>D38/D56</f>
        <v>0.45198389879240858</v>
      </c>
      <c r="E77" s="54">
        <f>E38/E56</f>
        <v>0.35996284254528566</v>
      </c>
    </row>
    <row r="78" spans="1:11" ht="15" customHeight="1" x14ac:dyDescent="0.35">
      <c r="A78" s="50" t="s">
        <v>67</v>
      </c>
      <c r="B78" s="55"/>
      <c r="C78" s="56">
        <f>(C56/C75)</f>
        <v>3.7366572886633205</v>
      </c>
      <c r="D78" s="56">
        <f>(D56/D75)</f>
        <v>3.0490424183342362</v>
      </c>
      <c r="E78" s="56">
        <f>(E56/E75)</f>
        <v>3.7732343961948693</v>
      </c>
    </row>
    <row r="79" spans="1:11" ht="15" customHeight="1" x14ac:dyDescent="0.35">
      <c r="A79" s="50" t="s">
        <v>68</v>
      </c>
      <c r="B79" s="57"/>
      <c r="C79" s="58">
        <f>C74/C78</f>
        <v>21.080338365249883</v>
      </c>
      <c r="D79" s="58">
        <f>D74/D78</f>
        <v>23.371272098907376</v>
      </c>
      <c r="E79" s="58">
        <f>E74/E78</f>
        <v>21.665762424523919</v>
      </c>
    </row>
    <row r="80" spans="1:11" ht="15" customHeight="1" x14ac:dyDescent="0.35">
      <c r="A80" s="50" t="s">
        <v>69</v>
      </c>
      <c r="B80" s="53"/>
      <c r="C80" s="54">
        <f>C76/C25</f>
        <v>2.9948908055739878</v>
      </c>
      <c r="D80" s="54">
        <f>D76/D25</f>
        <v>2.7889001701777261</v>
      </c>
      <c r="E80" s="54">
        <f>E76/E25</f>
        <v>3.2123398181943386</v>
      </c>
    </row>
    <row r="81" spans="1:9" ht="15" customHeight="1" x14ac:dyDescent="0.35">
      <c r="A81" s="50" t="s">
        <v>70</v>
      </c>
      <c r="B81" s="59"/>
      <c r="C81" s="59">
        <f>C76+C29</f>
        <v>60181.004439999997</v>
      </c>
      <c r="D81" s="59">
        <f>D76+D29</f>
        <v>56222.642180000003</v>
      </c>
      <c r="E81" s="59">
        <f>E76+E29</f>
        <v>64136.386499999993</v>
      </c>
    </row>
    <row r="82" spans="1:9" ht="15" customHeight="1" x14ac:dyDescent="0.35">
      <c r="A82" s="60" t="s">
        <v>71</v>
      </c>
      <c r="B82" s="61"/>
      <c r="C82" s="61">
        <f>C81/C49</f>
        <v>11.696988229348882</v>
      </c>
      <c r="D82" s="61">
        <f>D81/D49</f>
        <v>11.358109531313131</v>
      </c>
      <c r="E82" s="61">
        <f>E81/E49</f>
        <v>12.039869814154306</v>
      </c>
    </row>
    <row r="83" spans="1:9" ht="15" customHeight="1" x14ac:dyDescent="0.35"/>
    <row r="84" spans="1:9" ht="15" customHeight="1" x14ac:dyDescent="0.35"/>
    <row r="85" spans="1:9" ht="15" customHeight="1" x14ac:dyDescent="0.35"/>
    <row r="86" spans="1:9" ht="25.5" customHeight="1" x14ac:dyDescent="0.35"/>
    <row r="87" spans="1:9" ht="15" customHeight="1" x14ac:dyDescent="0.35">
      <c r="A87" s="6" t="s">
        <v>72</v>
      </c>
      <c r="B87" s="38"/>
      <c r="C87" s="38"/>
      <c r="D87" s="38"/>
    </row>
    <row r="88" spans="1:9" ht="25.5" customHeight="1" x14ac:dyDescent="0.35">
      <c r="A88" s="62" t="s">
        <v>5</v>
      </c>
      <c r="B88" s="45"/>
      <c r="C88" s="10">
        <f>M1</f>
        <v>2022</v>
      </c>
      <c r="D88" s="10">
        <f>N1</f>
        <v>2023</v>
      </c>
      <c r="E88" s="10">
        <f>O1</f>
        <v>2024</v>
      </c>
    </row>
    <row r="89" spans="1:9" ht="28.5" customHeight="1" x14ac:dyDescent="0.35">
      <c r="A89" s="63" t="s">
        <v>73</v>
      </c>
      <c r="B89" s="48"/>
      <c r="C89" s="13">
        <v>560643.30000000005</v>
      </c>
      <c r="D89" s="13">
        <v>558862.74</v>
      </c>
      <c r="E89" s="13">
        <v>682792.5</v>
      </c>
    </row>
    <row r="90" spans="1:9" ht="34.5" customHeight="1" x14ac:dyDescent="0.35">
      <c r="A90" s="64" t="s">
        <v>74</v>
      </c>
      <c r="B90" s="59"/>
      <c r="C90" s="59">
        <f>C89+I29</f>
        <v>848107.3</v>
      </c>
      <c r="D90" s="59">
        <f>D89+J29</f>
        <v>793501.74</v>
      </c>
      <c r="E90" s="59">
        <f>E89+K29</f>
        <v>920753.5</v>
      </c>
      <c r="G90" s="65"/>
      <c r="H90" s="66"/>
      <c r="I90" s="66"/>
    </row>
    <row r="91" spans="1:9" ht="16.5" customHeight="1" x14ac:dyDescent="0.35">
      <c r="A91" s="67"/>
      <c r="B91" s="68"/>
      <c r="C91" s="68"/>
      <c r="D91" s="68"/>
      <c r="E91" s="68"/>
      <c r="G91" s="65"/>
      <c r="H91" s="66"/>
      <c r="I91" s="66"/>
    </row>
  </sheetData>
  <mergeCells count="3">
    <mergeCell ref="G1:K1"/>
    <mergeCell ref="A2:E2"/>
    <mergeCell ref="G2:K2"/>
  </mergeCells>
  <pageMargins left="1.0236111111111099" right="0.15763888888888899" top="0.51180555555555596" bottom="0.62986111111111098" header="0.511811023622047" footer="0.511811023622047"/>
  <pageSetup paperSize="8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Dados Buck_Peers</vt:lpstr>
      <vt:lpstr>'Dados Buck_Peers'!Print_Area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Rodrigues</dc:creator>
  <cp:lastModifiedBy>Luis Rodrigues</cp:lastModifiedBy>
  <dcterms:created xsi:type="dcterms:W3CDTF">2026-04-22T00:49:57Z</dcterms:created>
  <dcterms:modified xsi:type="dcterms:W3CDTF">2026-04-22T00:51:57Z</dcterms:modified>
</cp:coreProperties>
</file>